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nvillage-my.sharepoint.com/personal/mfallenius_mtnvillage_org/Documents/Desktop/"/>
    </mc:Choice>
  </mc:AlternateContent>
  <xr:revisionPtr revIDLastSave="0" documentId="8_{A7624396-C838-4986-B224-15135C33B1D0}" xr6:coauthVersionLast="47" xr6:coauthVersionMax="47" xr10:uidLastSave="{00000000-0000-0000-0000-000000000000}"/>
  <workbookProtection workbookAlgorithmName="SHA-512" workbookHashValue="W/w2T7RFGLLLsa7yM2dvkNKajREbvtl8C5e03M1EE1ZX+a2whKSlqoLvFPgTtFhBPfvxW7atWdp3geeqmUGucA==" workbookSaltValue="m7FATEa2jEGIW4Kgkf+wzg==" workbookSpinCount="100000" lockStructure="1"/>
  <bookViews>
    <workbookView showSheetTabs="0" xWindow="28680" yWindow="-120" windowWidth="29040" windowHeight="15840" xr2:uid="{93A8F3F1-F5C8-49FF-8F83-25B1F5150A6E}"/>
  </bookViews>
  <sheets>
    <sheet name="Mitigation Calculator" sheetId="1" r:id="rId1"/>
  </sheets>
  <definedNames>
    <definedName name="_xlnm.Print_Area" localSheetId="0">'Mitigation Calculator'!$A$1:$R$57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H46" i="1" s="1"/>
  <c r="H25" i="1"/>
  <c r="C50" i="1"/>
  <c r="C44" i="1"/>
  <c r="C40" i="1"/>
  <c r="C36" i="1"/>
  <c r="H44" i="1" l="1"/>
  <c r="N41" i="1" s="1"/>
  <c r="H40" i="1"/>
  <c r="H50" i="1"/>
  <c r="N31" i="1" s="1"/>
  <c r="Q31" i="1" s="1"/>
  <c r="H36" i="1"/>
  <c r="N29" i="1" l="1"/>
  <c r="Q29" i="1" s="1"/>
  <c r="N17" i="1"/>
  <c r="Q17" i="1" s="1"/>
  <c r="Q41" i="1"/>
  <c r="N43" i="1"/>
  <c r="Q43" i="1" s="1"/>
  <c r="N19" i="1"/>
  <c r="Q19" i="1" s="1"/>
  <c r="N15" i="1"/>
  <c r="Q15" i="1" s="1"/>
  <c r="N27" i="1"/>
  <c r="Q27" i="1" s="1"/>
  <c r="N39" i="1"/>
  <c r="Q39" i="1" s="1"/>
  <c r="N13" i="1"/>
  <c r="Q13" i="1" s="1"/>
  <c r="N37" i="1"/>
  <c r="Q37" i="1" s="1"/>
  <c r="N25" i="1"/>
  <c r="Q25" i="1" s="1"/>
  <c r="H53" i="1"/>
  <c r="N45" i="1" l="1"/>
  <c r="Q45" i="1" s="1"/>
  <c r="P55" i="1" s="1"/>
  <c r="N33" i="1"/>
  <c r="Q33" i="1" s="1"/>
  <c r="P54" i="1" s="1"/>
  <c r="N21" i="1"/>
  <c r="Q21" i="1" s="1"/>
  <c r="P53" i="1" s="1"/>
  <c r="P56" i="1" l="1"/>
  <c r="Q55" i="1" l="1"/>
  <c r="Q53" i="1"/>
  <c r="Q54" i="1"/>
</calcChain>
</file>

<file path=xl/sharedStrings.xml><?xml version="1.0" encoding="utf-8"?>
<sst xmlns="http://schemas.openxmlformats.org/spreadsheetml/2006/main" count="82" uniqueCount="54">
  <si>
    <t>Project Title</t>
  </si>
  <si>
    <t>Applicant Name</t>
  </si>
  <si>
    <t>Applicant Phone</t>
  </si>
  <si>
    <t>Project Address</t>
  </si>
  <si>
    <t>Applicant Address</t>
  </si>
  <si>
    <t>Applicant Email</t>
  </si>
  <si>
    <t>For multi-family residential and mixed-use residential uses:</t>
  </si>
  <si>
    <t>For hotel and accommodation uses:</t>
  </si>
  <si>
    <t>For single family residential uses:</t>
  </si>
  <si>
    <t>Fill in all that apply:</t>
  </si>
  <si>
    <t>Fees in Lieu to be paid</t>
  </si>
  <si>
    <t>Date</t>
  </si>
  <si>
    <t>AFFORDABLE HOUSING</t>
  </si>
  <si>
    <t>MITIGATION CALCULATOR</t>
  </si>
  <si>
    <t>INSTRUCTIONS</t>
  </si>
  <si>
    <t>=</t>
  </si>
  <si>
    <t xml:space="preserve">sq. ft. employee housing </t>
  </si>
  <si>
    <t>TOTAL MINIMUM AFFORDABLE HOUSING REQUIREMENT</t>
  </si>
  <si>
    <t>Units in Town</t>
  </si>
  <si>
    <t>Units Out of Town</t>
  </si>
  <si>
    <t>Fee in Lieu</t>
  </si>
  <si>
    <t>sq. ft.</t>
  </si>
  <si>
    <t>units</t>
  </si>
  <si>
    <t>Net Required Mitigation</t>
  </si>
  <si>
    <t>Hotel and accommodation:</t>
  </si>
  <si>
    <t>Multi-family residential and mixed-use residential:</t>
  </si>
  <si>
    <t>Single family residential:</t>
  </si>
  <si>
    <r>
      <t xml:space="preserve">Net floor area of </t>
    </r>
    <r>
      <rPr>
        <b/>
        <sz val="9"/>
        <color theme="1"/>
        <rFont val="Arial"/>
        <family val="2"/>
      </rPr>
      <t>commercial</t>
    </r>
    <r>
      <rPr>
        <sz val="9"/>
        <color theme="1"/>
        <rFont val="Arial"/>
        <family val="2"/>
      </rPr>
      <t xml:space="preserve"> space proposed:</t>
    </r>
  </si>
  <si>
    <r>
      <t xml:space="preserve">Number of </t>
    </r>
    <r>
      <rPr>
        <b/>
        <sz val="9"/>
        <color theme="1"/>
        <rFont val="Arial"/>
        <family val="2"/>
      </rPr>
      <t>hotel/accommodation</t>
    </r>
    <r>
      <rPr>
        <sz val="9"/>
        <color theme="1"/>
        <rFont val="Arial"/>
        <family val="2"/>
      </rPr>
      <t xml:space="preserve"> units proposed:</t>
    </r>
  </si>
  <si>
    <r>
      <t xml:space="preserve">Number of free market </t>
    </r>
    <r>
      <rPr>
        <b/>
        <sz val="9"/>
        <color theme="1"/>
        <rFont val="Arial"/>
        <family val="2"/>
      </rPr>
      <t>multifamily</t>
    </r>
    <r>
      <rPr>
        <sz val="9"/>
        <color theme="1"/>
        <rFont val="Arial"/>
        <family val="2"/>
      </rPr>
      <t xml:space="preserve"> residential units proposed:</t>
    </r>
  </si>
  <si>
    <t>1. Input project details and size for relevant development type(s) in green boxes</t>
  </si>
  <si>
    <t>2. Resultant required housing mitigation/fee-in-lieu can be found in yellow boxes (total) and blue boxes (by mitigation type)</t>
  </si>
  <si>
    <t>4. Ensure total mitigation amount, accounting for all types, totals 100% of requirement</t>
  </si>
  <si>
    <t>3. Enter amount of housing to be mitigated/fee to be paid by mitigation type in green boxes</t>
  </si>
  <si>
    <t xml:space="preserve">      (Note that blue boxes represent mitigation required if all requirement is mitigated using that method)</t>
  </si>
  <si>
    <t>1. PROJECT &amp; APPLICANT</t>
  </si>
  <si>
    <t>2. CALCULATION OF MINIMUM AFFORDABLE HOUSING REQUIREMENTS</t>
  </si>
  <si>
    <t>4. Mitigation Requirement Met</t>
  </si>
  <si>
    <t>To be constructed within the Town of Mountain Village</t>
  </si>
  <si>
    <t>% of Requirement</t>
  </si>
  <si>
    <t>Remainder to reach 100%</t>
  </si>
  <si>
    <t>For commercial uses:</t>
  </si>
  <si>
    <t>Commercial:</t>
  </si>
  <si>
    <t>net floor area or increase (sq. ft.)</t>
  </si>
  <si>
    <t>number of units</t>
  </si>
  <si>
    <t>To be constructed outside of the Town limits</t>
  </si>
  <si>
    <r>
      <t xml:space="preserve">Net floor area of </t>
    </r>
    <r>
      <rPr>
        <b/>
        <sz val="9"/>
        <color theme="1"/>
        <rFont val="Arial"/>
        <family val="2"/>
      </rPr>
      <t>single family</t>
    </r>
    <r>
      <rPr>
        <sz val="9"/>
        <color theme="1"/>
        <rFont val="Arial"/>
        <family val="2"/>
      </rPr>
      <t xml:space="preserve"> residential unit(s) proposed:</t>
    </r>
  </si>
  <si>
    <t>Year of land use application submittal (select one)</t>
  </si>
  <si>
    <t>Total Employee Housing Required*</t>
  </si>
  <si>
    <r>
      <t>*</t>
    </r>
    <r>
      <rPr>
        <i/>
        <sz val="9"/>
        <color theme="1"/>
        <rFont val="Arial"/>
        <family val="2"/>
      </rPr>
      <t xml:space="preserve"> Accounts for phase-in of requirements, based on year of land use application submittal</t>
    </r>
  </si>
  <si>
    <r>
      <t xml:space="preserve">Net floor area of </t>
    </r>
    <r>
      <rPr>
        <b/>
        <sz val="9"/>
        <color theme="1"/>
        <rFont val="Arial"/>
        <family val="2"/>
      </rPr>
      <t>multifamily</t>
    </r>
    <r>
      <rPr>
        <sz val="9"/>
        <color theme="1"/>
        <rFont val="Arial"/>
        <family val="2"/>
      </rPr>
      <t xml:space="preserve"> additions proposed:</t>
    </r>
  </si>
  <si>
    <t>net floor area increase (sq. ft.)</t>
  </si>
  <si>
    <t>3. MITIGATION OPTIONS AND REQUIREMENTS</t>
  </si>
  <si>
    <t>4. PROPOSED METHODS OF MEETING AFFORDABLE HOUSING MINIMUM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</si>
</sst>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x &quot;0.00&quot; employees / 1,000 sq.ft.&quot;"/>
    <numFmt numFmtId="165" formatCode="&quot;x &quot;0.00&quot; employees / unit&quot;"/>
    <numFmt numFmtId="166" formatCode="&quot;x &quot;0&quot; sq.ft./employee&quot;"/>
    <numFmt numFmtId="167" formatCode="&quot;x &quot;0%&quot; mitigation&quot;"/>
    <numFmt numFmtId="168" formatCode="0%\ &quot;discount&quot;"/>
    <numFmt numFmtId="169" formatCode="&quot;$&quot;#,##0"/>
    <numFmt numFmtId="170" formatCode="&quot;x&quot;\ &quot;$&quot;#,##0\ &quot;/sq.ft.&quot;"/>
    <numFmt numFmtId="171" formatCode="#,##0\ &quot;sq. ft.&quot;"/>
    <numFmt numFmtId="172" formatCode="0%\ &quot;of mitigation required&quot;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4" tint="-0.499984740745262"/>
      <name val="Arial"/>
      <family val="2"/>
    </font>
    <font>
      <sz val="9"/>
      <color theme="4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3" fontId="2" fillId="4" borderId="1" xfId="0" applyNumberFormat="1" applyFont="1" applyFill="1" applyBorder="1" applyProtection="1">
      <protection locked="0"/>
    </xf>
    <xf numFmtId="3" fontId="2" fillId="4" borderId="1" xfId="0" applyNumberFormat="1" applyFont="1" applyFill="1" applyBorder="1" applyAlignment="1" applyProtection="1">
      <alignment vertical="center"/>
      <protection locked="0"/>
    </xf>
    <xf numFmtId="169" fontId="2" fillId="4" borderId="1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/>
    <xf numFmtId="0" fontId="2" fillId="6" borderId="0" xfId="0" applyFont="1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/>
    <xf numFmtId="9" fontId="3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vertical="center"/>
    </xf>
    <xf numFmtId="9" fontId="8" fillId="6" borderId="0" xfId="1" applyFont="1" applyFill="1" applyAlignment="1" applyProtection="1">
      <alignment horizontal="center" vertical="center"/>
    </xf>
    <xf numFmtId="169" fontId="12" fillId="7" borderId="5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horizontal="left" vertical="center" indent="1"/>
    </xf>
    <xf numFmtId="9" fontId="2" fillId="6" borderId="0" xfId="1" applyFont="1" applyFill="1" applyAlignment="1" applyProtection="1">
      <alignment horizontal="center" vertical="center"/>
    </xf>
    <xf numFmtId="171" fontId="12" fillId="7" borderId="4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/>
    <xf numFmtId="0" fontId="2" fillId="6" borderId="0" xfId="0" applyFont="1" applyFill="1" applyAlignment="1">
      <alignment shrinkToFit="1"/>
    </xf>
    <xf numFmtId="0" fontId="9" fillId="6" borderId="0" xfId="0" applyFont="1" applyFill="1" applyAlignment="1">
      <alignment shrinkToFit="1"/>
    </xf>
    <xf numFmtId="171" fontId="2" fillId="2" borderId="1" xfId="0" applyNumberFormat="1" applyFont="1" applyFill="1" applyBorder="1"/>
    <xf numFmtId="168" fontId="9" fillId="6" borderId="0" xfId="0" applyNumberFormat="1" applyFont="1" applyFill="1" applyAlignment="1">
      <alignment shrinkToFit="1"/>
    </xf>
    <xf numFmtId="171" fontId="2" fillId="5" borderId="1" xfId="0" applyNumberFormat="1" applyFont="1" applyFill="1" applyBorder="1"/>
    <xf numFmtId="0" fontId="6" fillId="6" borderId="0" xfId="0" applyFont="1" applyFill="1"/>
    <xf numFmtId="0" fontId="3" fillId="6" borderId="0" xfId="0" applyFont="1" applyFill="1" applyAlignment="1">
      <alignment horizontal="left" shrinkToFit="1"/>
    </xf>
    <xf numFmtId="3" fontId="2" fillId="2" borderId="1" xfId="0" applyNumberFormat="1" applyFont="1" applyFill="1" applyBorder="1"/>
    <xf numFmtId="164" fontId="9" fillId="6" borderId="0" xfId="0" applyNumberFormat="1" applyFont="1" applyFill="1" applyAlignment="1">
      <alignment shrinkToFit="1"/>
    </xf>
    <xf numFmtId="166" fontId="9" fillId="6" borderId="0" xfId="0" applyNumberFormat="1" applyFont="1" applyFill="1" applyAlignment="1">
      <alignment shrinkToFit="1"/>
    </xf>
    <xf numFmtId="167" fontId="9" fillId="6" borderId="0" xfId="0" applyNumberFormat="1" applyFont="1" applyFill="1" applyAlignment="1">
      <alignment shrinkToFit="1"/>
    </xf>
    <xf numFmtId="0" fontId="9" fillId="6" borderId="0" xfId="0" quotePrefix="1" applyFont="1" applyFill="1" applyAlignment="1">
      <alignment horizontal="center"/>
    </xf>
    <xf numFmtId="3" fontId="2" fillId="3" borderId="1" xfId="0" applyNumberFormat="1" applyFont="1" applyFill="1" applyBorder="1"/>
    <xf numFmtId="0" fontId="9" fillId="7" borderId="0" xfId="0" applyFont="1" applyFill="1" applyAlignment="1">
      <alignment shrinkToFit="1"/>
    </xf>
    <xf numFmtId="0" fontId="10" fillId="6" borderId="0" xfId="0" applyFont="1" applyFill="1" applyAlignment="1">
      <alignment horizontal="center" shrinkToFit="1"/>
    </xf>
    <xf numFmtId="0" fontId="4" fillId="6" borderId="0" xfId="0" applyFont="1" applyFill="1" applyAlignment="1">
      <alignment vertical="top"/>
    </xf>
    <xf numFmtId="3" fontId="2" fillId="6" borderId="0" xfId="0" applyNumberFormat="1" applyFont="1" applyFill="1"/>
    <xf numFmtId="0" fontId="2" fillId="7" borderId="0" xfId="0" applyFont="1" applyFill="1" applyAlignment="1">
      <alignment shrinkToFit="1"/>
    </xf>
    <xf numFmtId="170" fontId="9" fillId="6" borderId="0" xfId="0" applyNumberFormat="1" applyFont="1" applyFill="1" applyAlignment="1">
      <alignment shrinkToFit="1"/>
    </xf>
    <xf numFmtId="169" fontId="2" fillId="5" borderId="1" xfId="0" applyNumberFormat="1" applyFont="1" applyFill="1" applyBorder="1"/>
    <xf numFmtId="165" fontId="9" fillId="6" borderId="0" xfId="0" applyNumberFormat="1" applyFont="1" applyFill="1" applyAlignment="1">
      <alignment shrinkToFit="1"/>
    </xf>
    <xf numFmtId="0" fontId="3" fillId="6" borderId="0" xfId="0" applyFont="1" applyFill="1" applyAlignment="1">
      <alignment horizontal="right"/>
    </xf>
    <xf numFmtId="0" fontId="2" fillId="6" borderId="0" xfId="0" quotePrefix="1" applyFont="1" applyFill="1" applyAlignment="1">
      <alignment horizontal="center"/>
    </xf>
    <xf numFmtId="3" fontId="3" fillId="3" borderId="1" xfId="0" applyNumberFormat="1" applyFont="1" applyFill="1" applyBorder="1"/>
    <xf numFmtId="0" fontId="10" fillId="6" borderId="0" xfId="0" applyFont="1" applyFill="1" applyAlignment="1">
      <alignment shrinkToFit="1"/>
    </xf>
    <xf numFmtId="0" fontId="10" fillId="7" borderId="0" xfId="0" applyFont="1" applyFill="1" applyAlignment="1">
      <alignment shrinkToFit="1"/>
    </xf>
    <xf numFmtId="0" fontId="9" fillId="6" borderId="0" xfId="0" applyFont="1" applyFill="1" applyAlignment="1">
      <alignment horizontal="center" wrapText="1"/>
    </xf>
    <xf numFmtId="0" fontId="11" fillId="7" borderId="3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shrinkToFit="1"/>
    </xf>
    <xf numFmtId="0" fontId="2" fillId="7" borderId="0" xfId="0" applyFont="1" applyFill="1" applyAlignment="1">
      <alignment horizontal="center" shrinkToFit="1"/>
    </xf>
    <xf numFmtId="0" fontId="0" fillId="7" borderId="0" xfId="0" applyFill="1"/>
    <xf numFmtId="0" fontId="7" fillId="6" borderId="0" xfId="0" applyFont="1" applyFill="1"/>
    <xf numFmtId="0" fontId="6" fillId="6" borderId="0" xfId="0" applyFont="1" applyFill="1" applyAlignment="1">
      <alignment horizontal="left"/>
    </xf>
    <xf numFmtId="0" fontId="3" fillId="6" borderId="0" xfId="0" applyFont="1" applyFill="1" applyAlignment="1">
      <alignment horizontal="right" wrapText="1"/>
    </xf>
    <xf numFmtId="0" fontId="5" fillId="6" borderId="0" xfId="0" applyFont="1" applyFill="1"/>
    <xf numFmtId="0" fontId="2" fillId="4" borderId="1" xfId="0" applyFont="1" applyFill="1" applyBorder="1" applyAlignment="1" applyProtection="1">
      <alignment horizontal="center"/>
      <protection locked="0"/>
    </xf>
    <xf numFmtId="172" fontId="13" fillId="6" borderId="0" xfId="1" applyNumberFormat="1" applyFont="1" applyFill="1" applyProtection="1"/>
    <xf numFmtId="0" fontId="2" fillId="6" borderId="6" xfId="0" applyFont="1" applyFill="1" applyBorder="1" applyAlignment="1">
      <alignment shrinkToFit="1"/>
    </xf>
    <xf numFmtId="0" fontId="2" fillId="6" borderId="6" xfId="0" applyFont="1" applyFill="1" applyBorder="1"/>
    <xf numFmtId="0" fontId="10" fillId="6" borderId="6" xfId="0" applyFont="1" applyFill="1" applyBorder="1" applyAlignment="1">
      <alignment horizontal="center" shrinkToFit="1"/>
    </xf>
    <xf numFmtId="0" fontId="9" fillId="6" borderId="6" xfId="0" applyFont="1" applyFill="1" applyBorder="1" applyAlignment="1">
      <alignment shrinkToFit="1"/>
    </xf>
    <xf numFmtId="0" fontId="3" fillId="6" borderId="6" xfId="0" applyFont="1" applyFill="1" applyBorder="1" applyAlignment="1">
      <alignment horizontal="center"/>
    </xf>
    <xf numFmtId="0" fontId="6" fillId="6" borderId="0" xfId="0" applyFont="1" applyFill="1" applyAlignment="1">
      <alignment shrinkToFit="1"/>
    </xf>
    <xf numFmtId="0" fontId="6" fillId="6" borderId="0" xfId="0" applyFont="1" applyFill="1" applyAlignment="1">
      <alignment horizontal="left" shrinkToFit="1"/>
    </xf>
    <xf numFmtId="14" fontId="2" fillId="4" borderId="1" xfId="0" applyNumberFormat="1" applyFont="1" applyFill="1" applyBorder="1" applyAlignment="1" applyProtection="1">
      <alignment horizontal="center" shrinkToFit="1"/>
      <protection locked="0"/>
    </xf>
    <xf numFmtId="0" fontId="2" fillId="4" borderId="1" xfId="0" applyFont="1" applyFill="1" applyBorder="1" applyAlignment="1" applyProtection="1">
      <alignment horizontal="center" shrinkToFi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</xdr:colOff>
      <xdr:row>1</xdr:row>
      <xdr:rowOff>64770</xdr:rowOff>
    </xdr:from>
    <xdr:to>
      <xdr:col>3</xdr:col>
      <xdr:colOff>971551</xdr:colOff>
      <xdr:row>8</xdr:row>
      <xdr:rowOff>722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FC89BF-1750-4202-9D7D-72E602E0F6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47704C"/>
            </a:clrFrom>
            <a:clrTo>
              <a:srgbClr val="47704C">
                <a:alpha val="0"/>
              </a:srgbClr>
            </a:clrTo>
          </a:clrChange>
        </a:blip>
        <a:srcRect l="16416" t="27412" r="17103" b="26976"/>
        <a:stretch/>
      </xdr:blipFill>
      <xdr:spPr>
        <a:xfrm>
          <a:off x="93345" y="64770"/>
          <a:ext cx="1887856" cy="1179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70B7-08EF-4853-83BB-EAB4F0096E70}">
  <sheetPr>
    <pageSetUpPr autoPageBreaks="0"/>
  </sheetPr>
  <dimension ref="A1:XFD57"/>
  <sheetViews>
    <sheetView showGridLines="0" showRowColHeaders="0" tabSelected="1" showRuler="0" zoomScaleNormal="100" workbookViewId="0">
      <selection activeCell="G21" sqref="G21:I21"/>
    </sheetView>
  </sheetViews>
  <sheetFormatPr defaultColWidth="8.85546875" defaultRowHeight="12.75" zeroHeight="1" x14ac:dyDescent="0.2"/>
  <cols>
    <col min="1" max="1" width="2" style="4" customWidth="1"/>
    <col min="2" max="2" width="2.7109375" style="5" customWidth="1"/>
    <col min="3" max="3" width="14.28515625" style="5" customWidth="1"/>
    <col min="4" max="4" width="24.5703125" style="5" customWidth="1"/>
    <col min="5" max="5" width="17.140625" style="5" customWidth="1"/>
    <col min="6" max="6" width="14.5703125" style="5" customWidth="1"/>
    <col min="7" max="7" width="1.85546875" style="5" customWidth="1"/>
    <col min="8" max="8" width="22" style="5" bestFit="1" customWidth="1"/>
    <col min="9" max="9" width="23.5703125" style="5" bestFit="1" customWidth="1"/>
    <col min="10" max="10" width="2.7109375" style="5" customWidth="1"/>
    <col min="11" max="11" width="2.7109375" style="4" customWidth="1"/>
    <col min="12" max="12" width="2.7109375" style="5" customWidth="1"/>
    <col min="13" max="13" width="47.28515625" style="5" customWidth="1"/>
    <col min="14" max="14" width="16.7109375" style="5" customWidth="1"/>
    <col min="15" max="15" width="12.28515625" style="5" customWidth="1"/>
    <col min="16" max="16" width="11.7109375" style="5" customWidth="1"/>
    <col min="17" max="17" width="11.28515625" style="5" customWidth="1"/>
    <col min="18" max="18" width="2.7109375" style="5" customWidth="1"/>
    <col min="19" max="16364" width="8.85546875" style="5" hidden="1"/>
    <col min="16365" max="16384" width="8.85546875" hidden="1"/>
  </cols>
  <sheetData>
    <row r="1" spans="1:16384" s="4" customFormat="1" x14ac:dyDescent="0.2">
      <c r="XEK1" s="49"/>
      <c r="XEL1" s="49"/>
      <c r="XEM1" s="49"/>
      <c r="XEN1" s="49"/>
      <c r="XEO1" s="49"/>
      <c r="XEP1" s="49"/>
      <c r="XEQ1" s="49"/>
      <c r="XER1" s="49"/>
      <c r="XES1" s="49"/>
      <c r="XET1" s="49"/>
      <c r="XEU1" s="49"/>
      <c r="XEV1" s="49"/>
      <c r="XEW1" s="49"/>
      <c r="XEX1" s="49"/>
      <c r="XEY1" s="49"/>
      <c r="XEZ1" s="49"/>
      <c r="XFA1" s="49"/>
      <c r="XFB1" s="49"/>
      <c r="XFC1" s="49"/>
      <c r="XFD1" s="49"/>
    </row>
    <row r="2" spans="1:16384" customForma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</row>
    <row r="3" spans="1:16384" customFormat="1" ht="15.75" x14ac:dyDescent="0.25">
      <c r="A3" s="4"/>
      <c r="B3" s="5"/>
      <c r="C3" s="5"/>
      <c r="D3" s="5"/>
      <c r="E3" s="50" t="s">
        <v>12</v>
      </c>
      <c r="F3" s="5"/>
      <c r="G3" s="5"/>
      <c r="H3" s="5"/>
      <c r="I3" s="5"/>
      <c r="J3" s="5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</row>
    <row r="4" spans="1:16384" customFormat="1" ht="15.75" x14ac:dyDescent="0.25">
      <c r="A4" s="4"/>
      <c r="B4" s="5"/>
      <c r="C4" s="5"/>
      <c r="D4" s="5"/>
      <c r="E4" s="50" t="s">
        <v>13</v>
      </c>
      <c r="F4" s="5"/>
      <c r="G4" s="5"/>
      <c r="H4" s="5"/>
      <c r="I4" s="5"/>
      <c r="J4" s="5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</row>
    <row r="5" spans="1:16384" customForma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</row>
    <row r="6" spans="1:16384" customForma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</row>
    <row r="7" spans="1:16384" customForma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</row>
    <row r="8" spans="1:16384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</row>
    <row r="9" spans="1:16384" customForma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4"/>
      <c r="L9" s="5"/>
      <c r="M9" s="51" t="s">
        <v>52</v>
      </c>
      <c r="N9" s="5"/>
      <c r="O9" s="5"/>
      <c r="P9" s="6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</row>
    <row r="10" spans="1:16384" customForma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4"/>
      <c r="L10" s="5"/>
      <c r="M10" s="5" t="s">
        <v>34</v>
      </c>
      <c r="N10" s="5"/>
      <c r="O10" s="6"/>
      <c r="P10" s="6"/>
      <c r="Q10" s="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</row>
    <row r="11" spans="1:16384" customFormat="1" ht="36" x14ac:dyDescent="0.2">
      <c r="A11" s="4"/>
      <c r="B11" s="5"/>
      <c r="C11" s="24" t="s">
        <v>14</v>
      </c>
      <c r="D11" s="5"/>
      <c r="E11" s="5"/>
      <c r="F11" s="5"/>
      <c r="G11" s="5"/>
      <c r="H11" s="5"/>
      <c r="I11" s="5"/>
      <c r="J11" s="5"/>
      <c r="K11" s="4"/>
      <c r="L11" s="5"/>
      <c r="M11" s="5"/>
      <c r="N11" s="52" t="s">
        <v>48</v>
      </c>
      <c r="O11" s="6"/>
      <c r="P11" s="5"/>
      <c r="Q11" s="52" t="s">
        <v>23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</row>
    <row r="12" spans="1:16384" customFormat="1" x14ac:dyDescent="0.2">
      <c r="A12" s="4"/>
      <c r="B12" s="5"/>
      <c r="C12" s="5" t="s">
        <v>30</v>
      </c>
      <c r="D12" s="5"/>
      <c r="E12" s="53"/>
      <c r="F12" s="5"/>
      <c r="G12" s="5"/>
      <c r="H12" s="5"/>
      <c r="I12" s="5"/>
      <c r="J12" s="5"/>
      <c r="K12" s="4"/>
      <c r="L12" s="5"/>
      <c r="M12" s="61" t="s">
        <v>18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</row>
    <row r="13" spans="1:16384" customFormat="1" x14ac:dyDescent="0.2">
      <c r="A13" s="4"/>
      <c r="B13" s="5"/>
      <c r="C13" s="5" t="s">
        <v>31</v>
      </c>
      <c r="D13" s="5"/>
      <c r="E13" s="53"/>
      <c r="F13" s="5"/>
      <c r="G13" s="5"/>
      <c r="H13" s="5"/>
      <c r="I13" s="5"/>
      <c r="J13" s="5"/>
      <c r="K13" s="4"/>
      <c r="L13" s="5"/>
      <c r="M13" s="19" t="s">
        <v>42</v>
      </c>
      <c r="N13" s="21">
        <f>$H$36*$H$25</f>
        <v>0</v>
      </c>
      <c r="O13" s="22">
        <v>-0.3</v>
      </c>
      <c r="P13" s="20"/>
      <c r="Q13" s="23">
        <f>$N13*(1+O13)</f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</row>
    <row r="14" spans="1:16384" customFormat="1" x14ac:dyDescent="0.2">
      <c r="A14" s="4"/>
      <c r="B14" s="5"/>
      <c r="C14" s="5" t="s">
        <v>33</v>
      </c>
      <c r="D14" s="5"/>
      <c r="E14" s="53"/>
      <c r="F14" s="5"/>
      <c r="G14" s="5"/>
      <c r="H14" s="5"/>
      <c r="I14" s="5"/>
      <c r="J14" s="5"/>
      <c r="K14" s="4"/>
      <c r="L14" s="5"/>
      <c r="M14" s="19"/>
      <c r="N14" s="5"/>
      <c r="O14" s="20"/>
      <c r="P14" s="2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</row>
    <row r="15" spans="1:16384" customFormat="1" x14ac:dyDescent="0.2">
      <c r="A15" s="4"/>
      <c r="B15" s="5"/>
      <c r="C15" s="5" t="s">
        <v>32</v>
      </c>
      <c r="D15" s="5"/>
      <c r="E15" s="53"/>
      <c r="F15" s="5"/>
      <c r="G15" s="5"/>
      <c r="H15" s="5"/>
      <c r="I15" s="5"/>
      <c r="J15" s="5"/>
      <c r="K15" s="4"/>
      <c r="L15" s="5"/>
      <c r="M15" s="19" t="s">
        <v>24</v>
      </c>
      <c r="N15" s="21">
        <f>$H$40*$H$25</f>
        <v>0</v>
      </c>
      <c r="O15" s="22">
        <v>-0.3</v>
      </c>
      <c r="P15" s="20"/>
      <c r="Q15" s="23">
        <f>$N15*(1+O15)</f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</row>
    <row r="16" spans="1:16384" customFormat="1" x14ac:dyDescent="0.2">
      <c r="A16" s="4"/>
      <c r="B16" s="5"/>
      <c r="D16" s="5"/>
      <c r="E16" s="5"/>
      <c r="F16" s="5"/>
      <c r="G16" s="5"/>
      <c r="H16" s="5"/>
      <c r="I16" s="5"/>
      <c r="J16" s="5"/>
      <c r="K16" s="4"/>
      <c r="L16" s="5"/>
      <c r="M16" s="19"/>
      <c r="N16" s="5"/>
      <c r="O16" s="20"/>
      <c r="P16" s="2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</row>
    <row r="17" spans="3:17" x14ac:dyDescent="0.2">
      <c r="M17" s="19" t="s">
        <v>25</v>
      </c>
      <c r="N17" s="21">
        <f>($H$44+$H$46)*$H$25</f>
        <v>0</v>
      </c>
      <c r="O17" s="22">
        <v>-0.3</v>
      </c>
      <c r="P17" s="20"/>
      <c r="Q17" s="23">
        <f>$N17*(1+O17)</f>
        <v>0</v>
      </c>
    </row>
    <row r="18" spans="3:17" x14ac:dyDescent="0.2">
      <c r="M18" s="19"/>
      <c r="O18" s="20"/>
      <c r="P18" s="20"/>
    </row>
    <row r="19" spans="3:17" x14ac:dyDescent="0.2">
      <c r="C19" s="24" t="s">
        <v>35</v>
      </c>
      <c r="M19" s="19" t="s">
        <v>26</v>
      </c>
      <c r="N19" s="21">
        <f>$H$50*$H$25</f>
        <v>0</v>
      </c>
      <c r="O19" s="22">
        <v>-0.3</v>
      </c>
      <c r="P19" s="20"/>
      <c r="Q19" s="23">
        <f>$N19*(1+O19)</f>
        <v>0</v>
      </c>
    </row>
    <row r="20" spans="3:17" x14ac:dyDescent="0.2">
      <c r="C20" s="5" t="s">
        <v>0</v>
      </c>
      <c r="D20" s="64"/>
      <c r="E20" s="64"/>
      <c r="F20" s="5" t="s">
        <v>3</v>
      </c>
      <c r="G20" s="64"/>
      <c r="H20" s="64"/>
      <c r="I20" s="64"/>
      <c r="J20" s="47"/>
      <c r="K20" s="48"/>
      <c r="L20" s="47"/>
      <c r="M20" s="19"/>
      <c r="O20" s="20"/>
      <c r="P20" s="20"/>
    </row>
    <row r="21" spans="3:17" x14ac:dyDescent="0.2">
      <c r="C21" s="5" t="s">
        <v>1</v>
      </c>
      <c r="D21" s="64"/>
      <c r="E21" s="64"/>
      <c r="F21" s="5" t="s">
        <v>4</v>
      </c>
      <c r="G21" s="64"/>
      <c r="H21" s="64"/>
      <c r="I21" s="64"/>
      <c r="J21" s="47"/>
      <c r="K21" s="48"/>
      <c r="L21" s="47"/>
      <c r="M21" s="25" t="s">
        <v>17</v>
      </c>
      <c r="N21" s="21">
        <f>$H$53*$H$25</f>
        <v>0</v>
      </c>
      <c r="O21" s="22">
        <v>-0.3</v>
      </c>
      <c r="P21" s="20"/>
      <c r="Q21" s="23">
        <f>$N21*(1+O21)</f>
        <v>0</v>
      </c>
    </row>
    <row r="22" spans="3:17" x14ac:dyDescent="0.2">
      <c r="C22" s="5" t="s">
        <v>2</v>
      </c>
      <c r="D22" s="64"/>
      <c r="E22" s="64"/>
      <c r="F22" s="5" t="s">
        <v>5</v>
      </c>
      <c r="G22" s="64"/>
      <c r="H22" s="64"/>
      <c r="I22" s="64"/>
      <c r="J22" s="47"/>
      <c r="K22" s="48"/>
      <c r="L22" s="47"/>
      <c r="M22" s="56"/>
      <c r="N22" s="57"/>
      <c r="O22" s="58"/>
      <c r="P22" s="59"/>
      <c r="Q22" s="60"/>
    </row>
    <row r="23" spans="3:17" x14ac:dyDescent="0.2">
      <c r="C23" s="5" t="s">
        <v>11</v>
      </c>
      <c r="D23" s="63"/>
      <c r="E23" s="64"/>
    </row>
    <row r="24" spans="3:17" x14ac:dyDescent="0.2">
      <c r="M24" s="61" t="s">
        <v>19</v>
      </c>
      <c r="O24" s="33"/>
      <c r="P24" s="20"/>
      <c r="Q24" s="6"/>
    </row>
    <row r="25" spans="3:17" x14ac:dyDescent="0.2">
      <c r="C25" s="5" t="s">
        <v>47</v>
      </c>
      <c r="F25" s="54">
        <v>2023</v>
      </c>
      <c r="H25" s="55">
        <f>IF(F25=2022,0.25,IF(F25=2023,0.5,IF(F25=2024,0.75,IF(F25="2025 or later",1))))</f>
        <v>0.5</v>
      </c>
      <c r="M25" s="19" t="s">
        <v>42</v>
      </c>
      <c r="N25" s="21">
        <f>$H$36*$H$25</f>
        <v>0</v>
      </c>
      <c r="O25" s="22">
        <v>-0.15</v>
      </c>
      <c r="P25" s="20"/>
      <c r="Q25" s="23">
        <f>$N25*(1+O25)</f>
        <v>0</v>
      </c>
    </row>
    <row r="26" spans="3:17" x14ac:dyDescent="0.2">
      <c r="M26" s="19"/>
      <c r="O26" s="20"/>
      <c r="P26" s="20"/>
    </row>
    <row r="27" spans="3:17" x14ac:dyDescent="0.2">
      <c r="C27" s="5" t="s">
        <v>27</v>
      </c>
      <c r="F27" s="1"/>
      <c r="G27" s="5" t="s">
        <v>21</v>
      </c>
      <c r="M27" s="19" t="s">
        <v>24</v>
      </c>
      <c r="N27" s="21">
        <f>$H$40*$H$25</f>
        <v>0</v>
      </c>
      <c r="O27" s="22">
        <v>-0.15</v>
      </c>
      <c r="P27" s="20"/>
      <c r="Q27" s="23">
        <f>$N27*(1+O27)</f>
        <v>0</v>
      </c>
    </row>
    <row r="28" spans="3:17" x14ac:dyDescent="0.2">
      <c r="C28" s="5" t="s">
        <v>28</v>
      </c>
      <c r="F28" s="1"/>
      <c r="G28" s="5" t="s">
        <v>22</v>
      </c>
      <c r="M28" s="19"/>
      <c r="O28" s="20"/>
      <c r="P28" s="20"/>
    </row>
    <row r="29" spans="3:17" x14ac:dyDescent="0.2">
      <c r="C29" s="5" t="s">
        <v>29</v>
      </c>
      <c r="F29" s="1"/>
      <c r="G29" s="5" t="s">
        <v>22</v>
      </c>
      <c r="M29" s="19" t="s">
        <v>25</v>
      </c>
      <c r="N29" s="21">
        <f>($H$44+$H$46)*$H$25</f>
        <v>0</v>
      </c>
      <c r="O29" s="22">
        <v>-0.15</v>
      </c>
      <c r="P29" s="20"/>
      <c r="Q29" s="23">
        <f>$N29*(1+O29)</f>
        <v>0</v>
      </c>
    </row>
    <row r="30" spans="3:17" x14ac:dyDescent="0.2">
      <c r="C30" s="5" t="s">
        <v>50</v>
      </c>
      <c r="F30" s="1"/>
      <c r="G30" s="5" t="s">
        <v>21</v>
      </c>
      <c r="M30" s="19"/>
      <c r="O30" s="20"/>
      <c r="P30" s="20"/>
    </row>
    <row r="31" spans="3:17" x14ac:dyDescent="0.2">
      <c r="C31" s="5" t="s">
        <v>46</v>
      </c>
      <c r="F31" s="1"/>
      <c r="G31" s="5" t="s">
        <v>21</v>
      </c>
      <c r="M31" s="19" t="s">
        <v>26</v>
      </c>
      <c r="N31" s="21">
        <f>$H$50*$H$25</f>
        <v>0</v>
      </c>
      <c r="O31" s="22">
        <v>-0.15</v>
      </c>
      <c r="P31" s="20"/>
      <c r="Q31" s="23">
        <f>$N31*(1+O31)</f>
        <v>0</v>
      </c>
    </row>
    <row r="32" spans="3:17" ht="13.5" thickBot="1" x14ac:dyDescent="0.25">
      <c r="C32" s="18"/>
      <c r="D32" s="18"/>
      <c r="E32" s="18"/>
      <c r="F32" s="18"/>
      <c r="G32" s="18"/>
      <c r="H32" s="18"/>
      <c r="I32" s="18"/>
      <c r="M32" s="19"/>
      <c r="O32" s="20"/>
      <c r="P32" s="20"/>
    </row>
    <row r="33" spans="3:17" ht="13.5" thickTop="1" x14ac:dyDescent="0.2">
      <c r="J33" s="20"/>
      <c r="K33" s="32"/>
      <c r="L33" s="20"/>
      <c r="M33" s="25" t="s">
        <v>17</v>
      </c>
      <c r="N33" s="21">
        <f>$H$53*$H$25</f>
        <v>0</v>
      </c>
      <c r="O33" s="22">
        <v>-0.15</v>
      </c>
      <c r="P33" s="20"/>
      <c r="Q33" s="23">
        <f>$N33*(1+O33)</f>
        <v>0</v>
      </c>
    </row>
    <row r="34" spans="3:17" x14ac:dyDescent="0.2">
      <c r="C34" s="24" t="s">
        <v>36</v>
      </c>
      <c r="J34" s="19"/>
      <c r="K34" s="36"/>
      <c r="L34" s="19"/>
      <c r="M34" s="56"/>
      <c r="N34" s="57"/>
      <c r="O34" s="58"/>
      <c r="P34" s="58"/>
      <c r="Q34" s="60"/>
    </row>
    <row r="35" spans="3:17" x14ac:dyDescent="0.2">
      <c r="C35" s="5" t="s">
        <v>41</v>
      </c>
      <c r="J35" s="19"/>
      <c r="K35" s="36"/>
      <c r="L35" s="19"/>
    </row>
    <row r="36" spans="3:17" x14ac:dyDescent="0.2">
      <c r="C36" s="26">
        <f>F27</f>
        <v>0</v>
      </c>
      <c r="D36" s="27">
        <v>2</v>
      </c>
      <c r="E36" s="28">
        <v>400</v>
      </c>
      <c r="F36" s="29">
        <v>0.4</v>
      </c>
      <c r="G36" s="30" t="s">
        <v>15</v>
      </c>
      <c r="H36" s="31">
        <f>(C36/1000)*D36*E36*F36</f>
        <v>0</v>
      </c>
      <c r="I36" s="20" t="s">
        <v>16</v>
      </c>
      <c r="J36" s="19"/>
      <c r="K36" s="36"/>
      <c r="L36" s="19"/>
      <c r="M36" s="62" t="s">
        <v>20</v>
      </c>
      <c r="O36" s="33"/>
      <c r="P36" s="33"/>
    </row>
    <row r="37" spans="3:17" x14ac:dyDescent="0.2">
      <c r="C37" s="34" t="s">
        <v>43</v>
      </c>
      <c r="D37" s="19"/>
      <c r="E37" s="19"/>
      <c r="F37" s="19"/>
      <c r="G37" s="10"/>
      <c r="H37" s="35"/>
      <c r="I37" s="19"/>
      <c r="J37" s="20"/>
      <c r="K37" s="32"/>
      <c r="L37" s="20"/>
      <c r="M37" s="19" t="s">
        <v>41</v>
      </c>
      <c r="N37" s="21">
        <f>$H$36*$H$25</f>
        <v>0</v>
      </c>
      <c r="O37" s="22">
        <v>0</v>
      </c>
      <c r="P37" s="37">
        <v>606</v>
      </c>
      <c r="Q37" s="38">
        <f>$N37*(1+O37)*P37</f>
        <v>0</v>
      </c>
    </row>
    <row r="38" spans="3:17" x14ac:dyDescent="0.2">
      <c r="D38" s="19"/>
      <c r="E38" s="19"/>
      <c r="F38" s="19"/>
      <c r="G38" s="10"/>
      <c r="H38" s="35"/>
      <c r="I38" s="19"/>
      <c r="J38" s="19"/>
      <c r="K38" s="36"/>
      <c r="L38" s="19"/>
      <c r="M38" s="19"/>
      <c r="O38" s="20"/>
      <c r="P38" s="20"/>
    </row>
    <row r="39" spans="3:17" x14ac:dyDescent="0.2">
      <c r="C39" s="5" t="s">
        <v>7</v>
      </c>
      <c r="D39" s="19"/>
      <c r="E39" s="19"/>
      <c r="F39" s="19"/>
      <c r="G39" s="10"/>
      <c r="H39" s="35"/>
      <c r="I39" s="19"/>
      <c r="J39" s="19"/>
      <c r="K39" s="36"/>
      <c r="L39" s="19"/>
      <c r="M39" s="19" t="s">
        <v>7</v>
      </c>
      <c r="N39" s="21">
        <f>$H$40*$H$25</f>
        <v>0</v>
      </c>
      <c r="O39" s="22">
        <v>0</v>
      </c>
      <c r="P39" s="37">
        <v>606</v>
      </c>
      <c r="Q39" s="38">
        <f>$N39*(1+O39)*P39</f>
        <v>0</v>
      </c>
    </row>
    <row r="40" spans="3:17" x14ac:dyDescent="0.2">
      <c r="C40" s="26">
        <f>F28</f>
        <v>0</v>
      </c>
      <c r="D40" s="39">
        <v>0.5</v>
      </c>
      <c r="E40" s="28">
        <v>400</v>
      </c>
      <c r="F40" s="29">
        <v>0.4</v>
      </c>
      <c r="G40" s="30" t="s">
        <v>15</v>
      </c>
      <c r="H40" s="31">
        <f>C40*D40*E40*F40</f>
        <v>0</v>
      </c>
      <c r="I40" s="20" t="s">
        <v>16</v>
      </c>
      <c r="J40" s="19"/>
      <c r="K40" s="36"/>
      <c r="L40" s="19"/>
      <c r="M40" s="19"/>
      <c r="O40" s="20"/>
      <c r="P40" s="20"/>
    </row>
    <row r="41" spans="3:17" x14ac:dyDescent="0.2">
      <c r="C41" s="34" t="s">
        <v>44</v>
      </c>
      <c r="D41" s="19"/>
      <c r="E41" s="19"/>
      <c r="F41" s="19"/>
      <c r="G41" s="10"/>
      <c r="H41" s="35"/>
      <c r="I41" s="19"/>
      <c r="J41" s="20"/>
      <c r="K41" s="32"/>
      <c r="L41" s="20"/>
      <c r="M41" s="19" t="s">
        <v>6</v>
      </c>
      <c r="N41" s="21">
        <f>($H$44+$H$46)*$H$25</f>
        <v>0</v>
      </c>
      <c r="O41" s="22">
        <v>0</v>
      </c>
      <c r="P41" s="37">
        <v>606</v>
      </c>
      <c r="Q41" s="38">
        <f>$N41*(1+O41)*P41</f>
        <v>0</v>
      </c>
    </row>
    <row r="42" spans="3:17" x14ac:dyDescent="0.2">
      <c r="C42" s="34"/>
      <c r="D42" s="19"/>
      <c r="E42" s="19"/>
      <c r="F42" s="19"/>
      <c r="G42" s="10"/>
      <c r="H42" s="35"/>
      <c r="I42" s="19"/>
      <c r="J42" s="19"/>
      <c r="K42" s="36"/>
      <c r="L42" s="19"/>
      <c r="M42" s="19"/>
      <c r="O42" s="20"/>
      <c r="P42" s="20"/>
    </row>
    <row r="43" spans="3:17" x14ac:dyDescent="0.2">
      <c r="C43" s="5" t="s">
        <v>6</v>
      </c>
      <c r="D43" s="19"/>
      <c r="E43" s="19"/>
      <c r="F43" s="19"/>
      <c r="G43" s="10"/>
      <c r="H43" s="35"/>
      <c r="I43" s="19"/>
      <c r="J43" s="19"/>
      <c r="K43" s="36"/>
      <c r="L43" s="19"/>
      <c r="M43" s="19" t="s">
        <v>8</v>
      </c>
      <c r="N43" s="21">
        <f>$H$50*$H$25</f>
        <v>0</v>
      </c>
      <c r="O43" s="22">
        <v>0</v>
      </c>
      <c r="P43" s="37">
        <v>606</v>
      </c>
      <c r="Q43" s="38">
        <f>$N43*(1+O43)*P43</f>
        <v>0</v>
      </c>
    </row>
    <row r="44" spans="3:17" x14ac:dyDescent="0.2">
      <c r="C44" s="26">
        <f>F29</f>
        <v>0</v>
      </c>
      <c r="D44" s="39">
        <v>0.19</v>
      </c>
      <c r="E44" s="28">
        <v>400</v>
      </c>
      <c r="F44" s="29">
        <v>0.6</v>
      </c>
      <c r="G44" s="30" t="s">
        <v>15</v>
      </c>
      <c r="H44" s="31">
        <f>C44*D44*E44*F44</f>
        <v>0</v>
      </c>
      <c r="I44" s="20" t="s">
        <v>16</v>
      </c>
      <c r="J44" s="19"/>
      <c r="K44" s="36"/>
      <c r="L44" s="19"/>
      <c r="M44" s="19"/>
      <c r="O44" s="20"/>
      <c r="P44" s="20"/>
    </row>
    <row r="45" spans="3:17" x14ac:dyDescent="0.2">
      <c r="C45" s="34" t="s">
        <v>44</v>
      </c>
      <c r="D45" s="19"/>
      <c r="E45" s="19"/>
      <c r="F45" s="19"/>
      <c r="G45" s="10"/>
      <c r="H45" s="35"/>
      <c r="I45" s="19"/>
      <c r="J45" s="20"/>
      <c r="K45" s="32"/>
      <c r="L45" s="20"/>
      <c r="M45" s="25" t="s">
        <v>17</v>
      </c>
      <c r="N45" s="21">
        <f>$H$53*$H$25</f>
        <v>0</v>
      </c>
      <c r="O45" s="22">
        <v>0</v>
      </c>
      <c r="P45" s="37">
        <v>606</v>
      </c>
      <c r="Q45" s="38">
        <f>$N45*(1+O45)*P45</f>
        <v>0</v>
      </c>
    </row>
    <row r="46" spans="3:17" x14ac:dyDescent="0.2">
      <c r="C46" s="26">
        <f>F30</f>
        <v>0</v>
      </c>
      <c r="D46" s="27">
        <v>0.13</v>
      </c>
      <c r="E46" s="28">
        <v>400</v>
      </c>
      <c r="F46" s="29">
        <v>0.6</v>
      </c>
      <c r="G46" s="30" t="s">
        <v>15</v>
      </c>
      <c r="H46" s="31">
        <f>(C46/1000)*D46*E46*F46</f>
        <v>0</v>
      </c>
      <c r="I46" s="20" t="s">
        <v>16</v>
      </c>
      <c r="J46" s="19"/>
      <c r="K46" s="36"/>
      <c r="L46" s="19"/>
      <c r="M46" s="57"/>
      <c r="N46" s="57"/>
      <c r="O46" s="57"/>
      <c r="P46" s="57"/>
      <c r="Q46" s="57"/>
    </row>
    <row r="47" spans="3:17" x14ac:dyDescent="0.2">
      <c r="C47" s="34" t="s">
        <v>51</v>
      </c>
      <c r="D47" s="19"/>
      <c r="E47" s="19"/>
      <c r="F47" s="19"/>
      <c r="H47" s="35"/>
      <c r="I47" s="19"/>
      <c r="J47" s="19"/>
      <c r="K47" s="36"/>
      <c r="L47" s="19"/>
    </row>
    <row r="48" spans="3:17" x14ac:dyDescent="0.2">
      <c r="J48" s="43"/>
      <c r="K48" s="44"/>
      <c r="L48" s="43"/>
      <c r="M48" s="5" t="s">
        <v>49</v>
      </c>
    </row>
    <row r="49" spans="3:17" ht="13.5" thickBot="1" x14ac:dyDescent="0.25">
      <c r="C49" s="5" t="s">
        <v>8</v>
      </c>
      <c r="D49" s="19"/>
      <c r="E49" s="19"/>
      <c r="F49" s="19"/>
      <c r="G49" s="10"/>
      <c r="H49" s="35"/>
      <c r="I49" s="19"/>
      <c r="M49" s="18"/>
      <c r="N49" s="18"/>
      <c r="O49" s="18"/>
      <c r="P49" s="18"/>
      <c r="Q49" s="18"/>
    </row>
    <row r="50" spans="3:17" ht="13.5" thickTop="1" x14ac:dyDescent="0.2">
      <c r="C50" s="26">
        <f>F31</f>
        <v>0</v>
      </c>
      <c r="D50" s="27">
        <v>0.12</v>
      </c>
      <c r="E50" s="28">
        <v>400</v>
      </c>
      <c r="F50" s="29">
        <v>0.6</v>
      </c>
      <c r="G50" s="30" t="s">
        <v>15</v>
      </c>
      <c r="H50" s="31">
        <f>(C50/1000)*D50*E50*F50</f>
        <v>0</v>
      </c>
      <c r="I50" s="20" t="s">
        <v>16</v>
      </c>
      <c r="J50" s="6"/>
      <c r="K50" s="7"/>
      <c r="L50" s="6"/>
    </row>
    <row r="51" spans="3:17" x14ac:dyDescent="0.2">
      <c r="C51" s="34" t="s">
        <v>43</v>
      </c>
      <c r="D51" s="19"/>
      <c r="E51" s="19"/>
      <c r="F51" s="19"/>
      <c r="H51" s="35"/>
      <c r="I51" s="19"/>
      <c r="J51" s="6"/>
      <c r="K51" s="7"/>
      <c r="L51" s="6"/>
      <c r="M51" s="24" t="s">
        <v>53</v>
      </c>
    </row>
    <row r="52" spans="3:17" ht="24" customHeight="1" x14ac:dyDescent="0.2">
      <c r="I52" s="19"/>
      <c r="J52" s="6"/>
      <c r="K52" s="7"/>
      <c r="L52" s="6"/>
      <c r="M52" s="8" t="s">
        <v>9</v>
      </c>
      <c r="P52" s="45" t="s">
        <v>39</v>
      </c>
      <c r="Q52" s="46" t="s">
        <v>40</v>
      </c>
    </row>
    <row r="53" spans="3:17" x14ac:dyDescent="0.2">
      <c r="F53" s="40" t="s">
        <v>17</v>
      </c>
      <c r="G53" s="41" t="s">
        <v>15</v>
      </c>
      <c r="H53" s="42">
        <f>SUM(H36:H50)</f>
        <v>0</v>
      </c>
      <c r="I53" s="43" t="s">
        <v>16</v>
      </c>
      <c r="J53" s="6"/>
      <c r="K53" s="7"/>
      <c r="L53" s="6"/>
      <c r="M53" s="14" t="s">
        <v>38</v>
      </c>
      <c r="N53" s="2"/>
      <c r="O53" s="15" t="s">
        <v>21</v>
      </c>
      <c r="P53" s="16">
        <f>IFERROR(N53/Q21,0)</f>
        <v>0</v>
      </c>
      <c r="Q53" s="17">
        <f>Q21*(1-$P$56)</f>
        <v>0</v>
      </c>
    </row>
    <row r="54" spans="3:17" ht="13.5" thickBot="1" x14ac:dyDescent="0.25">
      <c r="C54" s="18"/>
      <c r="D54" s="18"/>
      <c r="E54" s="18"/>
      <c r="F54" s="18"/>
      <c r="G54" s="18"/>
      <c r="H54" s="18"/>
      <c r="I54" s="18"/>
      <c r="J54" s="6"/>
      <c r="K54" s="7"/>
      <c r="L54" s="6"/>
      <c r="M54" s="14" t="s">
        <v>45</v>
      </c>
      <c r="N54" s="2"/>
      <c r="O54" s="15" t="s">
        <v>21</v>
      </c>
      <c r="P54" s="16">
        <f>IFERROR(N54/Q33,0)</f>
        <v>0</v>
      </c>
      <c r="Q54" s="17">
        <f>Q33*(1-$P$56)</f>
        <v>0</v>
      </c>
    </row>
    <row r="55" spans="3:17" ht="13.5" thickTop="1" x14ac:dyDescent="0.2">
      <c r="I55" s="6"/>
      <c r="J55" s="6"/>
      <c r="K55" s="7"/>
      <c r="L55" s="6"/>
      <c r="M55" s="14" t="s">
        <v>10</v>
      </c>
      <c r="N55" s="3"/>
      <c r="O55" s="11"/>
      <c r="P55" s="12">
        <f>IFERROR(N55/Q45,0)</f>
        <v>0</v>
      </c>
      <c r="Q55" s="13">
        <f>Q45*(1-$P$56)</f>
        <v>0</v>
      </c>
    </row>
    <row r="56" spans="3:17" x14ac:dyDescent="0.2">
      <c r="I56" s="6"/>
      <c r="J56" s="6"/>
      <c r="K56" s="7"/>
      <c r="L56" s="6"/>
      <c r="M56" s="8" t="s">
        <v>37</v>
      </c>
      <c r="P56" s="9">
        <f>SUM(P53:P55)</f>
        <v>0</v>
      </c>
      <c r="Q56" s="10"/>
    </row>
    <row r="57" spans="3:17" x14ac:dyDescent="0.2"/>
  </sheetData>
  <sheetProtection algorithmName="SHA-512" hashValue="0Ku8Cei4wfsob+M4LuvX4ZMQChGma1PseLUrD/EByu5S2LGt8v5OmYxXOr+i4iWqTMQn+wys9Ori4yEaxAjEWw==" saltValue="ZM095JjcfENbstOvEFvniQ==" spinCount="100000" sheet="1" objects="1" scenarios="1" selectLockedCells="1"/>
  <mergeCells count="7">
    <mergeCell ref="D23:E23"/>
    <mergeCell ref="G20:I20"/>
    <mergeCell ref="G21:I21"/>
    <mergeCell ref="G22:I22"/>
    <mergeCell ref="D20:E20"/>
    <mergeCell ref="D21:E21"/>
    <mergeCell ref="D22:E22"/>
  </mergeCells>
  <dataValidations count="1">
    <dataValidation type="list" allowBlank="1" showInputMessage="1" showErrorMessage="1" sqref="F25" xr:uid="{88563917-5C2C-48B1-AC04-1EF700464E67}">
      <formula1>"2022, 2023, 2024, 2025 or later"</formula1>
    </dataValidation>
  </dataValidations>
  <pageMargins left="0.25" right="0.25" top="0.75" bottom="0.75" header="0.3" footer="0.3"/>
  <pageSetup fitToHeight="2" pageOrder="overThenDown" orientation="portrait" verticalDpi="0" r:id="rId1"/>
  <headerFooter>
    <oddHeader>&amp;CTown of Mountain Village
Affordable Housing Mitigation Calculator</oddHeader>
    <oddFooter>&amp;CUpdated February 2023</oddFooter>
  </headerFooter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Mitigation Calculator</vt:lpstr>
      <vt:lpstr>'Mitigation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Shindman</dc:creator>
  <cp:lastModifiedBy>Marleina Fallenius</cp:lastModifiedBy>
  <cp:lastPrinted>2022-03-09T03:01:19Z</cp:lastPrinted>
  <dcterms:created xsi:type="dcterms:W3CDTF">2022-03-02T22:51:24Z</dcterms:created>
  <dcterms:modified xsi:type="dcterms:W3CDTF">2023-02-16T19:15:37Z</dcterms:modified>
</cp:coreProperties>
</file>